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7.4\simp\COMPTA-RH\COMPTA\SITUATIONS 2025\02.25\"/>
    </mc:Choice>
  </mc:AlternateContent>
  <xr:revisionPtr revIDLastSave="0" documentId="8_{96C8E044-7F6C-44C0-92C8-D3F621DFBBB9}" xr6:coauthVersionLast="47" xr6:coauthVersionMax="47" xr10:uidLastSave="{00000000-0000-0000-0000-000000000000}"/>
  <bookViews>
    <workbookView xWindow="30612" yWindow="-108" windowWidth="30936" windowHeight="16896" xr2:uid="{57F25ED1-08AA-4EFC-910E-89728A484DC5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E10" i="1"/>
  <c r="D10" i="1"/>
  <c r="B10" i="1"/>
  <c r="G9" i="1"/>
  <c r="E9" i="1"/>
  <c r="D9" i="1"/>
  <c r="C9" i="1"/>
  <c r="B9" i="1"/>
  <c r="G8" i="1"/>
  <c r="F8" i="1"/>
  <c r="E8" i="1"/>
  <c r="D8" i="1"/>
  <c r="C8" i="1"/>
  <c r="F7" i="1"/>
  <c r="C7" i="1"/>
  <c r="E7" i="1" s="1"/>
  <c r="E11" i="1" s="1"/>
  <c r="E6" i="1"/>
  <c r="D6" i="1"/>
  <c r="C6" i="1"/>
  <c r="G6" i="1" s="1"/>
  <c r="A8" i="1"/>
  <c r="G7" i="1" l="1"/>
  <c r="G11" i="1" s="1"/>
  <c r="D7" i="1"/>
  <c r="E12" i="1" l="1"/>
  <c r="B13" i="1"/>
</calcChain>
</file>

<file path=xl/sharedStrings.xml><?xml version="1.0" encoding="utf-8"?>
<sst xmlns="http://schemas.openxmlformats.org/spreadsheetml/2006/main" count="12" uniqueCount="12">
  <si>
    <t>Calcul de l'index d'égalité professionnelle femmes-hommes</t>
  </si>
  <si>
    <t>Calculs automatiques, ne pas modifier.</t>
  </si>
  <si>
    <t>indicateur calculable (1=oui, 0=non)</t>
  </si>
  <si>
    <t>valeur de l'indicateur</t>
  </si>
  <si>
    <t>points obtenus</t>
  </si>
  <si>
    <t>nombre de points maximum de l'indicateur</t>
  </si>
  <si>
    <t>nombre de points maximum des indicateurs calculables</t>
  </si>
  <si>
    <t>1- écart de remuneration (en %)</t>
  </si>
  <si>
    <t>2- écarts d'augmentations individuelles (en points de % ou en nombre équivalent de salariés)</t>
  </si>
  <si>
    <t>3- écarts de promotions (en points de %)</t>
  </si>
  <si>
    <t>Total des indicateurs calculables</t>
  </si>
  <si>
    <t>INDEX (sur 100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</si>
</sst>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i/>
      <sz val="28"/>
      <color theme="3"/>
      <name val="Gill Sans MT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0"/>
      <name val="Arial"/>
      <family val="2"/>
    </font>
    <font>
      <b/>
      <sz val="14"/>
      <color theme="0"/>
      <name val="Arial"/>
      <family val="2"/>
    </font>
    <font>
      <sz val="14"/>
      <color rgb="FF15383B"/>
      <name val="Arial"/>
      <family val="2"/>
    </font>
    <font>
      <b/>
      <sz val="14"/>
      <color rgb="FF15383B"/>
      <name val="Arial"/>
      <family val="2"/>
    </font>
    <font>
      <sz val="14"/>
      <color theme="0"/>
      <name val="Arial"/>
      <family val="2"/>
    </font>
    <font>
      <b/>
      <sz val="14"/>
      <color rgb="FF850032"/>
      <name val="Arial"/>
      <family val="2"/>
    </font>
    <font>
      <sz val="14"/>
      <color rgb="FF850032"/>
      <name val="Arial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383B"/>
        <bgColor indexed="64"/>
      </patternFill>
    </fill>
    <fill>
      <patternFill patternType="solid">
        <fgColor rgb="FF6AAC9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center" wrapText="1" readingOrder="1"/>
    </xf>
    <xf numFmtId="1" fontId="7" fillId="2" borderId="2" xfId="0" applyNumberFormat="1" applyFont="1" applyFill="1" applyBorder="1" applyAlignment="1">
      <alignment horizontal="right" vertical="center" wrapText="1" indent="5" readingOrder="1"/>
    </xf>
    <xf numFmtId="0" fontId="7" fillId="2" borderId="2" xfId="0" applyFont="1" applyFill="1" applyBorder="1" applyAlignment="1">
      <alignment horizontal="right" vertical="center" wrapText="1" indent="5" readingOrder="1"/>
    </xf>
    <xf numFmtId="0" fontId="7" fillId="2" borderId="2" xfId="0" applyFont="1" applyFill="1" applyBorder="1" applyAlignment="1">
      <alignment horizontal="right" vertical="center" wrapText="1" indent="8" readingOrder="1"/>
    </xf>
    <xf numFmtId="0" fontId="8" fillId="2" borderId="2" xfId="0" applyFont="1" applyFill="1" applyBorder="1" applyAlignment="1">
      <alignment horizontal="left" vertical="center" wrapText="1" readingOrder="1"/>
    </xf>
    <xf numFmtId="0" fontId="9" fillId="4" borderId="2" xfId="0" applyFont="1" applyFill="1" applyBorder="1" applyAlignment="1">
      <alignment horizontal="right" vertical="center" wrapText="1" indent="5" readingOrder="1"/>
    </xf>
    <xf numFmtId="1" fontId="6" fillId="4" borderId="2" xfId="0" applyNumberFormat="1" applyFont="1" applyFill="1" applyBorder="1" applyAlignment="1">
      <alignment horizontal="right" vertical="center" wrapText="1" indent="5" readingOrder="1"/>
    </xf>
    <xf numFmtId="0" fontId="6" fillId="4" borderId="2" xfId="0" applyFont="1" applyFill="1" applyBorder="1" applyAlignment="1">
      <alignment horizontal="right" vertical="center" wrapText="1" indent="8" readingOrder="1"/>
    </xf>
    <xf numFmtId="0" fontId="10" fillId="5" borderId="0" xfId="0" applyFont="1" applyFill="1" applyAlignment="1">
      <alignment horizontal="left" vertical="center" wrapText="1" readingOrder="1"/>
    </xf>
    <xf numFmtId="2" fontId="11" fillId="5" borderId="0" xfId="0" applyNumberFormat="1" applyFont="1" applyFill="1" applyAlignment="1">
      <alignment horizontal="right" vertical="center" wrapText="1" indent="5" readingOrder="1"/>
    </xf>
    <xf numFmtId="1" fontId="10" fillId="5" borderId="0" xfId="0" applyNumberFormat="1" applyFont="1" applyFill="1" applyAlignment="1">
      <alignment horizontal="right" vertical="center" wrapText="1" indent="5" readingOrder="1"/>
    </xf>
    <xf numFmtId="1" fontId="10" fillId="5" borderId="0" xfId="0" applyNumberFormat="1" applyFont="1" applyFill="1" applyAlignment="1">
      <alignment horizontal="right" vertical="center" wrapText="1" indent="8" readingOrder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\Desktop\version%20light%20parit&#233;%20fh%202024%20-%2020.02.25.xlsx" TargetMode="External"/><Relationship Id="rId1" Type="http://schemas.openxmlformats.org/officeDocument/2006/relationships/externalLinkPath" Target="file:///C:\Users\ANA\Desktop\version%20light%20parit&#233;%20fh%202024%20-%2020.02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ètres"/>
      <sheetName val="Version"/>
      <sheetName val="index"/>
      <sheetName val="Ecart rémunérations"/>
      <sheetName val="Ecart augmentations"/>
      <sheetName val="Ecart promotions"/>
      <sheetName val="AI maternité"/>
      <sheetName val="10 + hautes rému"/>
      <sheetName val="Calcul Ind Rem-Prom"/>
      <sheetName val="Calcul Augmentations"/>
      <sheetName val="Calcul Ind Maternité"/>
      <sheetName val="Calcul Ind Top10"/>
      <sheetName val="barèmes"/>
      <sheetName val="RIK_PARAMS"/>
    </sheetNames>
    <sheetDataSet>
      <sheetData sheetId="0">
        <row r="4">
          <cell r="D4" t="str">
            <v>50 à 250 salariés</v>
          </cell>
        </row>
      </sheetData>
      <sheetData sheetId="1"/>
      <sheetData sheetId="2"/>
      <sheetData sheetId="3">
        <row r="98">
          <cell r="H98" t="str">
            <v>0</v>
          </cell>
        </row>
        <row r="99">
          <cell r="H99" t="str">
            <v>#N/A</v>
          </cell>
        </row>
        <row r="100">
          <cell r="H100" t="e">
            <v>#N/A</v>
          </cell>
        </row>
      </sheetData>
      <sheetData sheetId="4">
        <row r="42">
          <cell r="F42" t="e">
            <v>#DIV/0!</v>
          </cell>
        </row>
        <row r="43">
          <cell r="F43" t="e">
            <v>#DIV/0!</v>
          </cell>
        </row>
        <row r="44">
          <cell r="F44" t="e">
            <v>#DIV/0!</v>
          </cell>
        </row>
        <row r="47">
          <cell r="F47">
            <v>0</v>
          </cell>
        </row>
        <row r="48">
          <cell r="F48" t="str">
            <v>INCALCULABLE</v>
          </cell>
        </row>
        <row r="49">
          <cell r="F49" t="str">
            <v>INCALCULABLE</v>
          </cell>
        </row>
        <row r="53">
          <cell r="F53" t="e">
            <v>#N/A</v>
          </cell>
        </row>
      </sheetData>
      <sheetData sheetId="5">
        <row r="40">
          <cell r="G40">
            <v>0</v>
          </cell>
        </row>
        <row r="41">
          <cell r="G41" t="str">
            <v>INCALCULABLE</v>
          </cell>
        </row>
        <row r="42">
          <cell r="G42" t="e">
            <v>#N/A</v>
          </cell>
        </row>
      </sheetData>
      <sheetData sheetId="6">
        <row r="13">
          <cell r="D13">
            <v>0</v>
          </cell>
        </row>
        <row r="14">
          <cell r="D14" t="str">
            <v>INCALCULABLE</v>
          </cell>
        </row>
        <row r="15">
          <cell r="D15" t="e">
            <v>#N/A</v>
          </cell>
        </row>
      </sheetData>
      <sheetData sheetId="7">
        <row r="13">
          <cell r="D13">
            <v>4</v>
          </cell>
        </row>
        <row r="14">
          <cell r="D14">
            <v>10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0E600-C936-4E08-B477-64B5BAD6BF67}">
  <dimension ref="A1:G13"/>
  <sheetViews>
    <sheetView tabSelected="1" workbookViewId="0">
      <selection sqref="A1:XFD1048576"/>
    </sheetView>
  </sheetViews>
  <sheetFormatPr baseColWidth="10" defaultRowHeight="14.4" x14ac:dyDescent="0.3"/>
  <cols>
    <col min="2" max="2" width="53.88671875" customWidth="1"/>
    <col min="3" max="3" width="29.44140625" customWidth="1"/>
    <col min="4" max="4" width="30.5546875" customWidth="1"/>
    <col min="5" max="5" width="31.109375" customWidth="1"/>
    <col min="6" max="7" width="34" customWidth="1"/>
  </cols>
  <sheetData>
    <row r="1" spans="1:7" ht="40.799999999999997" x14ac:dyDescent="0.3">
      <c r="B1" s="1" t="s">
        <v>0</v>
      </c>
    </row>
    <row r="3" spans="1:7" s="2" customFormat="1" ht="23.4" x14ac:dyDescent="0.45">
      <c r="B3" s="3" t="s">
        <v>1</v>
      </c>
      <c r="C3" s="4"/>
    </row>
    <row r="5" spans="1:7" ht="52.2" x14ac:dyDescent="0.3">
      <c r="B5" s="5"/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</row>
    <row r="6" spans="1:7" ht="17.399999999999999" x14ac:dyDescent="0.3">
      <c r="B6" s="7" t="s">
        <v>7</v>
      </c>
      <c r="C6" s="8" t="str">
        <f>'[1]Ecart rémunérations'!H98</f>
        <v>0</v>
      </c>
      <c r="D6" s="9" t="str">
        <f>'[1]Ecart rémunérations'!H99</f>
        <v>#N/A</v>
      </c>
      <c r="E6" s="8" t="str">
        <f>IF(C6=1,'[1]Ecart rémunérations'!H100,"0")</f>
        <v>0</v>
      </c>
      <c r="F6" s="10">
        <v>40</v>
      </c>
      <c r="G6" s="10">
        <f>C6*F6</f>
        <v>0</v>
      </c>
    </row>
    <row r="7" spans="1:7" ht="52.2" x14ac:dyDescent="0.3">
      <c r="B7" s="7" t="s">
        <v>8</v>
      </c>
      <c r="C7" s="8">
        <f>IF([1]Paramètres!D4="+250 salariés",'[1]Ecart augmentations'!F42,'[1]Ecart augmentations'!F47)</f>
        <v>0</v>
      </c>
      <c r="D7" s="8" t="str">
        <f>IF([1]Paramètres!D4="+250 salariés",'[1]Ecart augmentations'!F43,IF(C7=1,MIN('[1]Ecart augmentations'!F48,'[1]Ecart augmentations'!F49),IF(C7=0,"INCALCULABLE","#N/A")))</f>
        <v>INCALCULABLE</v>
      </c>
      <c r="E7" s="9" t="str">
        <f>IF([1]Paramètres!D4="+250 salariés",IF(C7=1,'[1]Ecart augmentations'!F44,"0"),IF(C7=1,'[1]Ecart augmentations'!F53,"0"))</f>
        <v>0</v>
      </c>
      <c r="F7" s="10">
        <f>IF([1]Paramètres!D4="+250 salariés",20,35)</f>
        <v>35</v>
      </c>
      <c r="G7" s="10">
        <f>C7*F7</f>
        <v>0</v>
      </c>
    </row>
    <row r="8" spans="1:7" ht="17.399999999999999" hidden="1" x14ac:dyDescent="0.3">
      <c r="A8" t="str">
        <f>_xll.Assistant.XL.MASQUERLIGNESI([1]Paramètres!$D$4="50 à 250 salariés")</f>
        <v/>
      </c>
      <c r="B8" s="7" t="s">
        <v>9</v>
      </c>
      <c r="C8" s="8" t="str">
        <f>IF([1]Paramètres!D4="+250 salariés",'[1]Ecart promotions'!G40,"Pas d'indicateur")</f>
        <v>Pas d'indicateur</v>
      </c>
      <c r="D8" s="8" t="str">
        <f>IF([1]Paramètres!D4="+250 salariés",'[1]Ecart promotions'!G41,"Pas d'indicateur")</f>
        <v>Pas d'indicateur</v>
      </c>
      <c r="E8" s="9" t="str">
        <f>IF([1]Paramètres!D4="+250 salariés",IF(C8=1,'[1]Ecart promotions'!G42,"0"),"Pas d'indicateur")</f>
        <v>Pas d'indicateur</v>
      </c>
      <c r="F8" s="10" t="str">
        <f>IF([1]Paramètres!D4="+250 salariés",15,"Pas d'indicateur")</f>
        <v>Pas d'indicateur</v>
      </c>
      <c r="G8" s="10" t="str">
        <f>IF([1]Paramètres!D4="+250 salariés",C8*F8,"Pas d'indicateur")</f>
        <v>Pas d'indicateur</v>
      </c>
    </row>
    <row r="9" spans="1:7" ht="34.799999999999997" x14ac:dyDescent="0.3">
      <c r="B9" s="7" t="str">
        <f>IF([1]Paramètres!D4="50 à 250 salariés","3","4")&amp;"- pourcentage de salariés augmentés au retour d'un congé maternité (%)"</f>
        <v>3- pourcentage de salariés augmentés au retour d'un congé maternité (%)</v>
      </c>
      <c r="C9" s="8">
        <f>'[1]AI maternité'!D13</f>
        <v>0</v>
      </c>
      <c r="D9" s="8" t="str">
        <f>'[1]AI maternité'!D14</f>
        <v>INCALCULABLE</v>
      </c>
      <c r="E9" s="8" t="str">
        <f>IF(C9=1,'[1]AI maternité'!D15,"0")</f>
        <v>0</v>
      </c>
      <c r="F9" s="10">
        <v>15</v>
      </c>
      <c r="G9" s="10">
        <f>C9*F9</f>
        <v>0</v>
      </c>
    </row>
    <row r="10" spans="1:7" ht="52.2" x14ac:dyDescent="0.3">
      <c r="B10" s="7" t="str">
        <f>IF([1]Paramètres!D4="50 à 250 salariés","4","5")&amp;"- nombre de salariés du sexe sous-représenté parmi les 10 plus hautes rémunérations"</f>
        <v>4- nombre de salariés du sexe sous-représenté parmi les 10 plus hautes rémunérations</v>
      </c>
      <c r="C10" s="8">
        <v>1</v>
      </c>
      <c r="D10" s="8">
        <f>'[1]10 + hautes rému'!D13</f>
        <v>4</v>
      </c>
      <c r="E10" s="8">
        <f>IF(C10=1,'[1]10 + hautes rému'!D14,"0")</f>
        <v>10</v>
      </c>
      <c r="F10" s="10">
        <v>10</v>
      </c>
      <c r="G10" s="10">
        <f>C10*F10</f>
        <v>10</v>
      </c>
    </row>
    <row r="11" spans="1:7" ht="17.399999999999999" x14ac:dyDescent="0.3">
      <c r="B11" s="11" t="s">
        <v>10</v>
      </c>
      <c r="C11" s="12"/>
      <c r="D11" s="12"/>
      <c r="E11" s="13">
        <f>IF([1]Paramètres!D4="+250 salariés",SUM(E6:E10),E6+E7+E9+E10)</f>
        <v>10</v>
      </c>
      <c r="F11" s="14"/>
      <c r="G11" s="13">
        <f>IF([1]Paramètres!F4="+250 salariés",SUM(G6:G10),G6+G7+G9+G10)</f>
        <v>10</v>
      </c>
    </row>
    <row r="12" spans="1:7" ht="17.399999999999999" x14ac:dyDescent="0.3">
      <c r="B12" s="15" t="s">
        <v>11</v>
      </c>
      <c r="C12" s="16"/>
      <c r="D12" s="16"/>
      <c r="E12" s="17" t="str">
        <f>IF(G11&gt;=75,E11*100/G11,"INCALCULABLE")</f>
        <v>INCALCULABLE</v>
      </c>
      <c r="F12" s="18"/>
      <c r="G12" s="18">
        <v>100</v>
      </c>
    </row>
    <row r="13" spans="1:7" ht="21" x14ac:dyDescent="0.4">
      <c r="B13" s="19" t="str">
        <f>IF(G11&lt;75,"L'index est incalculable car le nombre de points maximum des indicateurs calculables est inférieur à 75.",IF(AND(G11&gt;=75,G11&lt;100),"Le total des indicateurs calculables est ramené sur 100 points en appliquant la règle de la proportionnalité."," "))</f>
        <v>L'index est incalculable car le nombre de points maximum des indicateurs calculables est inférieur à 75.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2025-02-25T15:02:23Z</dcterms:created>
  <dcterms:modified xsi:type="dcterms:W3CDTF">2025-02-25T15:03:08Z</dcterms:modified>
</cp:coreProperties>
</file>